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1"/>
  </bookViews>
  <sheets>
    <sheet name="Исходные данные" sheetId="1" r:id="rId1"/>
    <sheet name="Сводная таблица" sheetId="2" r:id="rId2"/>
  </sheets>
  <definedNames>
    <definedName name="baza">'Сводная таблица'!$A$1:$B$102</definedName>
    <definedName name="oil_80">'Сводная таблица'!$M$9:$M$24</definedName>
    <definedName name="oil_92">'Сводная таблица'!$K$9:$L$24</definedName>
    <definedName name="oil_95">'Сводная таблица'!$I$9:$J$24</definedName>
    <definedName name="oil_98">'Сводная таблица'!$G$9:$H$24</definedName>
    <definedName name="oil_dt">'Сводная таблица'!$N$9:$O$24</definedName>
  </definedNames>
  <calcPr fullCalcOnLoad="1"/>
</workbook>
</file>

<file path=xl/sharedStrings.xml><?xml version="1.0" encoding="utf-8"?>
<sst xmlns="http://schemas.openxmlformats.org/spreadsheetml/2006/main" count="171" uniqueCount="28">
  <si>
    <t>Шелл</t>
  </si>
  <si>
    <t>ДТ</t>
  </si>
  <si>
    <t>Аи-98</t>
  </si>
  <si>
    <t>Аи-95</t>
  </si>
  <si>
    <t>Аи-92</t>
  </si>
  <si>
    <t>РуссНефть</t>
  </si>
  <si>
    <t>Лукойл</t>
  </si>
  <si>
    <t>ВОМЗ Авто</t>
  </si>
  <si>
    <t>АЗС на Клубова, 30А</t>
  </si>
  <si>
    <t>max</t>
  </si>
  <si>
    <t>min</t>
  </si>
  <si>
    <t>АЗС</t>
  </si>
  <si>
    <t>Терминал</t>
  </si>
  <si>
    <t>АЗС на Старом Шоссе, 5A</t>
  </si>
  <si>
    <t>АЗС на Старом Шоссе, 18</t>
  </si>
  <si>
    <t>Ресурс-Ойл</t>
  </si>
  <si>
    <t>Вест-Маркет</t>
  </si>
  <si>
    <t>Север Трейд</t>
  </si>
  <si>
    <t>АЗС «На Дальней»</t>
  </si>
  <si>
    <t>Средняя цена</t>
  </si>
  <si>
    <t>Рост</t>
  </si>
  <si>
    <t>МолТрансАвто</t>
  </si>
  <si>
    <t>АЗС «на Клубова», Реал</t>
  </si>
  <si>
    <t>Газпромнефть</t>
  </si>
  <si>
    <t>СеверСинтез</t>
  </si>
  <si>
    <t>2015-08-31</t>
  </si>
  <si>
    <t>Средняя цена прошлого месяца</t>
  </si>
  <si>
    <t>&lt;= место для ручного ввода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</si>
</sst>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yyyy\-mm\-dd"/>
    <numFmt numFmtId="176" formatCode="0.00000"/>
    <numFmt numFmtId="177" formatCode="0.0000"/>
    <numFmt numFmtId="178" formatCode="0.000"/>
    <numFmt numFmtId="179" formatCode="0.0"/>
  </numFmts>
  <fonts count="41">
    <font>
      <sz val="10"/>
      <name val="Arial Cyr"/>
      <family val="0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1"/>
      <color indexed="8"/>
      <name val="Calibri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Fill="0" applyProtection="0">
      <alignment/>
    </xf>
    <xf numFmtId="0" fontId="6" fillId="0" borderId="0" applyFill="0" applyProtection="0">
      <alignment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4" fontId="0" fillId="33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53" applyFill="1" applyProtection="1">
      <alignment/>
      <protection/>
    </xf>
    <xf numFmtId="171" fontId="0" fillId="35" borderId="10" xfId="62" applyFont="1" applyFill="1" applyBorder="1" applyAlignment="1">
      <alignment horizontal="center" vertical="center"/>
    </xf>
    <xf numFmtId="171" fontId="0" fillId="34" borderId="10" xfId="62" applyFont="1" applyFill="1" applyBorder="1" applyAlignment="1">
      <alignment horizontal="center" vertical="center"/>
    </xf>
    <xf numFmtId="0" fontId="6" fillId="0" borderId="0" xfId="54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>
      <alignment/>
    </xf>
    <xf numFmtId="2" fontId="0" fillId="36" borderId="0" xfId="0" applyNumberForma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ходные данны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26.625" style="0" customWidth="1"/>
    <col min="3" max="3" width="9.75390625" style="0" customWidth="1"/>
    <col min="4" max="4" width="9.125" style="0" customWidth="1"/>
    <col min="5" max="5" width="12.875" style="0" customWidth="1"/>
  </cols>
  <sheetData>
    <row r="1" spans="1:5" ht="12.75">
      <c r="A1" s="19" t="s">
        <v>25</v>
      </c>
      <c r="B1" s="19" t="s">
        <v>8</v>
      </c>
      <c r="C1" s="19" t="s">
        <v>4</v>
      </c>
      <c r="D1" s="19">
        <v>35.1</v>
      </c>
      <c r="E1" s="19"/>
    </row>
    <row r="2" spans="1:5" ht="12.75">
      <c r="A2" s="19" t="s">
        <v>25</v>
      </c>
      <c r="B2" s="19" t="s">
        <v>8</v>
      </c>
      <c r="C2" s="19" t="s">
        <v>3</v>
      </c>
      <c r="D2" s="19">
        <v>37.4</v>
      </c>
      <c r="E2" s="19"/>
    </row>
    <row r="3" spans="1:5" ht="12.75">
      <c r="A3" s="19" t="s">
        <v>25</v>
      </c>
      <c r="B3" s="19" t="s">
        <v>8</v>
      </c>
      <c r="C3" s="19" t="s">
        <v>1</v>
      </c>
      <c r="D3" s="19">
        <v>35.4</v>
      </c>
      <c r="E3" s="19"/>
    </row>
    <row r="4" spans="1:5" ht="12.75">
      <c r="A4" s="19" t="s">
        <v>25</v>
      </c>
      <c r="B4" s="19" t="s">
        <v>14</v>
      </c>
      <c r="C4" s="19" t="s">
        <v>4</v>
      </c>
      <c r="D4" s="19">
        <v>33.7</v>
      </c>
      <c r="E4" s="19"/>
    </row>
    <row r="5" spans="1:5" ht="12.75">
      <c r="A5" s="19" t="s">
        <v>25</v>
      </c>
      <c r="B5" s="19" t="s">
        <v>14</v>
      </c>
      <c r="C5" s="19" t="s">
        <v>3</v>
      </c>
      <c r="D5" s="19">
        <v>35.6</v>
      </c>
      <c r="E5" s="19"/>
    </row>
    <row r="6" spans="1:5" ht="12.75">
      <c r="A6" s="19" t="s">
        <v>25</v>
      </c>
      <c r="B6" s="19" t="s">
        <v>14</v>
      </c>
      <c r="C6" s="19" t="s">
        <v>1</v>
      </c>
      <c r="D6" s="19">
        <v>33</v>
      </c>
      <c r="E6" s="19"/>
    </row>
    <row r="7" spans="1:5" ht="12.75">
      <c r="A7" s="19" t="s">
        <v>25</v>
      </c>
      <c r="B7" s="19" t="s">
        <v>18</v>
      </c>
      <c r="C7" s="19" t="s">
        <v>4</v>
      </c>
      <c r="D7" s="19">
        <v>35.3</v>
      </c>
      <c r="E7" s="19"/>
    </row>
    <row r="8" spans="1:5" ht="12.75">
      <c r="A8" s="19" t="s">
        <v>25</v>
      </c>
      <c r="B8" s="19" t="s">
        <v>18</v>
      </c>
      <c r="C8" s="19" t="s">
        <v>3</v>
      </c>
      <c r="D8" s="19">
        <v>37.35</v>
      </c>
      <c r="E8" s="19"/>
    </row>
    <row r="9" spans="1:5" ht="12.75">
      <c r="A9" s="19" t="s">
        <v>25</v>
      </c>
      <c r="B9" s="19" t="s">
        <v>18</v>
      </c>
      <c r="C9" s="19" t="s">
        <v>1</v>
      </c>
      <c r="D9" s="19">
        <v>35.5</v>
      </c>
      <c r="E9" s="19"/>
    </row>
    <row r="10" spans="1:5" ht="12.75">
      <c r="A10" s="19" t="s">
        <v>25</v>
      </c>
      <c r="B10" s="19" t="s">
        <v>22</v>
      </c>
      <c r="C10" s="19" t="s">
        <v>4</v>
      </c>
      <c r="D10" s="19">
        <v>35.1</v>
      </c>
      <c r="E10" s="19"/>
    </row>
    <row r="11" spans="1:5" ht="12.75">
      <c r="A11" s="19" t="s">
        <v>25</v>
      </c>
      <c r="B11" s="19" t="s">
        <v>22</v>
      </c>
      <c r="C11" s="19" t="s">
        <v>3</v>
      </c>
      <c r="D11" s="19">
        <v>37.3</v>
      </c>
      <c r="E11" s="19"/>
    </row>
    <row r="12" spans="1:5" ht="12.75">
      <c r="A12" s="19" t="s">
        <v>25</v>
      </c>
      <c r="B12" s="19" t="s">
        <v>22</v>
      </c>
      <c r="C12" s="19" t="s">
        <v>1</v>
      </c>
      <c r="D12" s="19">
        <v>35</v>
      </c>
      <c r="E12" s="19"/>
    </row>
    <row r="13" spans="1:5" ht="12.75">
      <c r="A13" s="19" t="s">
        <v>25</v>
      </c>
      <c r="B13" s="19" t="s">
        <v>16</v>
      </c>
      <c r="C13" s="19" t="s">
        <v>4</v>
      </c>
      <c r="D13" s="19">
        <v>34.2</v>
      </c>
      <c r="E13" s="19"/>
    </row>
    <row r="14" spans="1:5" ht="12.75">
      <c r="A14" s="19" t="s">
        <v>25</v>
      </c>
      <c r="B14" s="19" t="s">
        <v>16</v>
      </c>
      <c r="C14" s="19" t="s">
        <v>3</v>
      </c>
      <c r="D14" s="19">
        <v>36.2</v>
      </c>
      <c r="E14" s="19"/>
    </row>
    <row r="15" spans="1:5" ht="12.75">
      <c r="A15" s="19" t="s">
        <v>25</v>
      </c>
      <c r="B15" s="19" t="s">
        <v>16</v>
      </c>
      <c r="C15" s="19" t="s">
        <v>1</v>
      </c>
      <c r="D15" s="19">
        <v>34.2</v>
      </c>
      <c r="E15" s="19"/>
    </row>
    <row r="16" spans="1:5" ht="12.75">
      <c r="A16" s="19" t="s">
        <v>25</v>
      </c>
      <c r="B16" s="19" t="s">
        <v>7</v>
      </c>
      <c r="C16" s="19" t="s">
        <v>4</v>
      </c>
      <c r="D16" s="19">
        <v>35.5</v>
      </c>
      <c r="E16" s="19"/>
    </row>
    <row r="17" spans="1:5" ht="12.75">
      <c r="A17" s="19" t="s">
        <v>25</v>
      </c>
      <c r="B17" s="19" t="s">
        <v>7</v>
      </c>
      <c r="C17" s="19" t="s">
        <v>3</v>
      </c>
      <c r="D17" s="19">
        <v>37.5</v>
      </c>
      <c r="E17" s="19"/>
    </row>
    <row r="18" spans="1:5" ht="12.75">
      <c r="A18" s="19" t="s">
        <v>25</v>
      </c>
      <c r="B18" s="19" t="s">
        <v>7</v>
      </c>
      <c r="C18" s="19" t="s">
        <v>1</v>
      </c>
      <c r="D18" s="19">
        <v>35.3</v>
      </c>
      <c r="E18" s="19"/>
    </row>
    <row r="19" spans="1:5" ht="12.75">
      <c r="A19" s="19" t="s">
        <v>25</v>
      </c>
      <c r="B19" s="19" t="s">
        <v>23</v>
      </c>
      <c r="C19" s="19" t="s">
        <v>4</v>
      </c>
      <c r="D19" s="19">
        <v>34.8</v>
      </c>
      <c r="E19" s="19"/>
    </row>
    <row r="20" spans="1:5" ht="12.75">
      <c r="A20" s="19" t="s">
        <v>25</v>
      </c>
      <c r="B20" s="19" t="s">
        <v>23</v>
      </c>
      <c r="C20" s="19" t="s">
        <v>3</v>
      </c>
      <c r="D20" s="19">
        <v>36.7</v>
      </c>
      <c r="E20" s="19"/>
    </row>
    <row r="21" spans="1:5" ht="12.75">
      <c r="A21" s="19" t="s">
        <v>25</v>
      </c>
      <c r="B21" s="19" t="s">
        <v>23</v>
      </c>
      <c r="C21" s="19" t="s">
        <v>2</v>
      </c>
      <c r="D21" s="19">
        <v>39.8</v>
      </c>
      <c r="E21" s="19"/>
    </row>
    <row r="22" spans="1:5" ht="12.75">
      <c r="A22" s="19" t="s">
        <v>25</v>
      </c>
      <c r="B22" s="19" t="s">
        <v>23</v>
      </c>
      <c r="C22" s="19" t="s">
        <v>1</v>
      </c>
      <c r="D22" s="19">
        <v>35.1</v>
      </c>
      <c r="E22" s="19"/>
    </row>
    <row r="23" spans="1:5" ht="12.75">
      <c r="A23" s="19" t="s">
        <v>25</v>
      </c>
      <c r="B23" s="19" t="s">
        <v>6</v>
      </c>
      <c r="C23" s="19" t="s">
        <v>4</v>
      </c>
      <c r="D23" s="19">
        <v>35.37</v>
      </c>
      <c r="E23" s="19"/>
    </row>
    <row r="24" spans="1:5" ht="12.75">
      <c r="A24" s="19" t="s">
        <v>25</v>
      </c>
      <c r="B24" s="19" t="s">
        <v>6</v>
      </c>
      <c r="C24" s="19" t="s">
        <v>3</v>
      </c>
      <c r="D24" s="19">
        <v>37.72</v>
      </c>
      <c r="E24" s="19"/>
    </row>
    <row r="25" spans="1:5" ht="12.75">
      <c r="A25" s="19" t="s">
        <v>25</v>
      </c>
      <c r="B25" s="19" t="s">
        <v>6</v>
      </c>
      <c r="C25" s="19" t="s">
        <v>2</v>
      </c>
      <c r="D25" s="19">
        <v>39.57</v>
      </c>
      <c r="E25" s="19"/>
    </row>
    <row r="26" spans="1:5" ht="12.75">
      <c r="A26" s="19" t="s">
        <v>25</v>
      </c>
      <c r="B26" s="19" t="s">
        <v>6</v>
      </c>
      <c r="C26" s="19" t="s">
        <v>1</v>
      </c>
      <c r="D26" s="19">
        <v>35.19</v>
      </c>
      <c r="E26" s="19"/>
    </row>
    <row r="27" spans="1:5" ht="12.75">
      <c r="A27" s="19" t="s">
        <v>25</v>
      </c>
      <c r="B27" s="19" t="s">
        <v>15</v>
      </c>
      <c r="C27" s="19" t="s">
        <v>4</v>
      </c>
      <c r="D27" s="19">
        <v>34.5</v>
      </c>
      <c r="E27" s="19"/>
    </row>
    <row r="28" spans="1:5" ht="12.75">
      <c r="A28" s="19" t="s">
        <v>25</v>
      </c>
      <c r="B28" s="19" t="s">
        <v>15</v>
      </c>
      <c r="C28" s="19" t="s">
        <v>3</v>
      </c>
      <c r="D28" s="19">
        <v>36.6</v>
      </c>
      <c r="E28" s="19"/>
    </row>
    <row r="29" spans="1:5" ht="12.75">
      <c r="A29" s="19" t="s">
        <v>25</v>
      </c>
      <c r="B29" s="19" t="s">
        <v>15</v>
      </c>
      <c r="C29" s="19" t="s">
        <v>1</v>
      </c>
      <c r="D29" s="19">
        <v>34.9</v>
      </c>
      <c r="E29" s="19"/>
    </row>
    <row r="30" spans="1:5" ht="12.75">
      <c r="A30" s="19" t="s">
        <v>25</v>
      </c>
      <c r="B30" s="19" t="s">
        <v>5</v>
      </c>
      <c r="C30" s="19" t="s">
        <v>4</v>
      </c>
      <c r="D30" s="19">
        <v>35.1</v>
      </c>
      <c r="E30" s="19"/>
    </row>
    <row r="31" spans="1:5" ht="12.75">
      <c r="A31" s="19" t="s">
        <v>25</v>
      </c>
      <c r="B31" s="19" t="s">
        <v>5</v>
      </c>
      <c r="C31" s="19" t="s">
        <v>3</v>
      </c>
      <c r="D31" s="19">
        <v>37.4</v>
      </c>
      <c r="E31" s="19"/>
    </row>
    <row r="32" spans="1:5" ht="12.75">
      <c r="A32" s="19" t="s">
        <v>25</v>
      </c>
      <c r="B32" s="19" t="s">
        <v>5</v>
      </c>
      <c r="C32" s="19" t="s">
        <v>1</v>
      </c>
      <c r="D32" s="19">
        <v>35.4</v>
      </c>
      <c r="E32" s="19"/>
    </row>
    <row r="33" spans="1:5" ht="12.75">
      <c r="A33" s="19" t="s">
        <v>25</v>
      </c>
      <c r="B33" s="19" t="s">
        <v>17</v>
      </c>
      <c r="C33" s="19" t="s">
        <v>4</v>
      </c>
      <c r="D33" s="19">
        <v>34.9</v>
      </c>
      <c r="E33" s="19"/>
    </row>
    <row r="34" spans="1:5" ht="12.75">
      <c r="A34" s="19" t="s">
        <v>25</v>
      </c>
      <c r="B34" s="19" t="s">
        <v>17</v>
      </c>
      <c r="C34" s="19" t="s">
        <v>3</v>
      </c>
      <c r="D34" s="19">
        <v>36.9</v>
      </c>
      <c r="E34" s="19"/>
    </row>
    <row r="35" spans="1:5" ht="12.75">
      <c r="A35" s="19" t="s">
        <v>25</v>
      </c>
      <c r="B35" s="19" t="s">
        <v>17</v>
      </c>
      <c r="C35" s="19" t="s">
        <v>1</v>
      </c>
      <c r="D35" s="19">
        <v>34.9</v>
      </c>
      <c r="E35" s="19"/>
    </row>
    <row r="36" spans="1:5" ht="12.75">
      <c r="A36" s="19" t="s">
        <v>25</v>
      </c>
      <c r="B36" s="19" t="s">
        <v>24</v>
      </c>
      <c r="C36" s="19" t="s">
        <v>4</v>
      </c>
      <c r="D36" s="19">
        <v>34.5</v>
      </c>
      <c r="E36" s="19"/>
    </row>
    <row r="37" spans="1:5" ht="12.75">
      <c r="A37" s="19" t="s">
        <v>25</v>
      </c>
      <c r="B37" s="19" t="s">
        <v>24</v>
      </c>
      <c r="C37" s="19" t="s">
        <v>3</v>
      </c>
      <c r="D37" s="19">
        <v>36.5</v>
      </c>
      <c r="E37" s="19"/>
    </row>
    <row r="38" spans="1:5" ht="12.75">
      <c r="A38" s="19" t="s">
        <v>25</v>
      </c>
      <c r="B38" s="19" t="s">
        <v>24</v>
      </c>
      <c r="C38" s="19" t="s">
        <v>1</v>
      </c>
      <c r="D38" s="19">
        <v>34</v>
      </c>
      <c r="E38" s="19"/>
    </row>
    <row r="39" spans="1:5" ht="12.75">
      <c r="A39" s="19" t="s">
        <v>25</v>
      </c>
      <c r="B39" s="19" t="s">
        <v>12</v>
      </c>
      <c r="C39" s="19" t="s">
        <v>4</v>
      </c>
      <c r="D39" s="19">
        <v>33.7</v>
      </c>
      <c r="E39" s="19"/>
    </row>
    <row r="40" spans="1:5" ht="12.75">
      <c r="A40" s="19" t="s">
        <v>25</v>
      </c>
      <c r="B40" s="19" t="s">
        <v>12</v>
      </c>
      <c r="C40" s="19" t="s">
        <v>3</v>
      </c>
      <c r="D40" s="19">
        <v>35.7</v>
      </c>
      <c r="E40" s="19"/>
    </row>
    <row r="41" spans="1:5" ht="12.75">
      <c r="A41" s="19" t="s">
        <v>25</v>
      </c>
      <c r="B41" s="19" t="s">
        <v>12</v>
      </c>
      <c r="C41" s="19" t="s">
        <v>1</v>
      </c>
      <c r="D41" s="19">
        <v>33.5</v>
      </c>
      <c r="E41" s="19"/>
    </row>
    <row r="42" spans="1:5" ht="12.75">
      <c r="A42" s="19" t="s">
        <v>25</v>
      </c>
      <c r="B42" s="19" t="s">
        <v>0</v>
      </c>
      <c r="C42" s="19" t="s">
        <v>4</v>
      </c>
      <c r="D42" s="19">
        <v>35.39</v>
      </c>
      <c r="E42" s="19"/>
    </row>
    <row r="43" spans="1:5" ht="12.75">
      <c r="A43" s="19" t="s">
        <v>25</v>
      </c>
      <c r="B43" s="19" t="s">
        <v>0</v>
      </c>
      <c r="C43" s="19" t="s">
        <v>3</v>
      </c>
      <c r="D43" s="19">
        <v>37.49</v>
      </c>
      <c r="E43" s="19"/>
    </row>
    <row r="44" spans="1:5" ht="12.75">
      <c r="A44" s="19" t="s">
        <v>25</v>
      </c>
      <c r="B44" s="19" t="s">
        <v>0</v>
      </c>
      <c r="C44" s="19" t="s">
        <v>1</v>
      </c>
      <c r="D44" s="19">
        <v>35.59</v>
      </c>
      <c r="E44" s="19"/>
    </row>
    <row r="45" spans="1:5" ht="12.75">
      <c r="A45" s="19"/>
      <c r="B45" s="19"/>
      <c r="C45" s="19"/>
      <c r="D45" s="19"/>
      <c r="E45" s="19"/>
    </row>
    <row r="46" spans="1:5" ht="12.75">
      <c r="A46" s="19"/>
      <c r="B46" s="19"/>
      <c r="C46" s="19"/>
      <c r="D46" s="19"/>
      <c r="E46" s="19"/>
    </row>
    <row r="47" spans="1:5" ht="12.75">
      <c r="A47" s="19"/>
      <c r="B47" s="19"/>
      <c r="C47" s="19"/>
      <c r="D47" s="19"/>
      <c r="E47" s="19"/>
    </row>
    <row r="48" spans="1:5" ht="15">
      <c r="A48" s="18"/>
      <c r="B48" s="18"/>
      <c r="C48" s="18"/>
      <c r="D48" s="18"/>
      <c r="E48" s="18"/>
    </row>
    <row r="49" spans="1:5" ht="15">
      <c r="A49" s="15"/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5" ht="15">
      <c r="A51" s="15"/>
      <c r="B51" s="15"/>
      <c r="C51" s="15"/>
      <c r="D51" s="15"/>
      <c r="E51" s="15"/>
    </row>
    <row r="52" spans="1:5" ht="15">
      <c r="A52" s="15"/>
      <c r="B52" s="15"/>
      <c r="C52" s="15"/>
      <c r="D52" s="15"/>
      <c r="E52" s="1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showGridLines="0" tabSelected="1" zoomScalePageLayoutView="0" workbookViewId="0" topLeftCell="C1">
      <selection activeCell="G38" sqref="G38"/>
    </sheetView>
  </sheetViews>
  <sheetFormatPr defaultColWidth="9.00390625" defaultRowHeight="12.75"/>
  <cols>
    <col min="1" max="1" width="16.875" style="0" hidden="1" customWidth="1"/>
    <col min="2" max="2" width="0" style="0" hidden="1" customWidth="1"/>
    <col min="6" max="6" width="33.125" style="0" customWidth="1"/>
    <col min="7" max="7" width="7.75390625" style="0" customWidth="1"/>
    <col min="8" max="8" width="7.75390625" style="0" hidden="1" customWidth="1"/>
    <col min="9" max="9" width="7.75390625" style="0" customWidth="1"/>
    <col min="10" max="10" width="7.75390625" style="0" hidden="1" customWidth="1"/>
    <col min="11" max="11" width="7.75390625" style="0" customWidth="1"/>
    <col min="12" max="12" width="28.375" style="0" hidden="1" customWidth="1"/>
    <col min="13" max="13" width="24.125" style="0" hidden="1" customWidth="1"/>
    <col min="14" max="14" width="7.75390625" style="0" customWidth="1"/>
    <col min="15" max="15" width="24.125" style="0" hidden="1" customWidth="1"/>
    <col min="16" max="16" width="5.625" style="0" customWidth="1"/>
    <col min="17" max="17" width="6.625" style="0" bestFit="1" customWidth="1"/>
    <col min="18" max="18" width="8.25390625" style="0" customWidth="1"/>
    <col min="19" max="19" width="18.875" style="0" bestFit="1" customWidth="1"/>
    <col min="20" max="20" width="8.25390625" style="0" bestFit="1" customWidth="1"/>
    <col min="21" max="21" width="25.25390625" style="0" bestFit="1" customWidth="1"/>
  </cols>
  <sheetData>
    <row r="1" spans="1:2" ht="12.75">
      <c r="A1" t="str">
        <f>'Исходные данные'!B1&amp;'Исходные данные'!C1</f>
        <v>АЗС на Клубова, 30ААи-92</v>
      </c>
      <c r="B1">
        <f>'Исходные данные'!D1</f>
        <v>35.1</v>
      </c>
    </row>
    <row r="2" spans="1:2" ht="12.75">
      <c r="A2" t="str">
        <f>'Исходные данные'!B2&amp;'Исходные данные'!C2</f>
        <v>АЗС на Клубова, 30ААи-95</v>
      </c>
      <c r="B2">
        <f>'Исходные данные'!D2</f>
        <v>37.4</v>
      </c>
    </row>
    <row r="3" spans="1:2" ht="12.75">
      <c r="A3" t="str">
        <f>'Исходные данные'!B3&amp;'Исходные данные'!C3</f>
        <v>АЗС на Клубова, 30АДТ</v>
      </c>
      <c r="B3">
        <f>'Исходные данные'!D3</f>
        <v>35.4</v>
      </c>
    </row>
    <row r="4" spans="1:2" ht="12.75">
      <c r="A4" t="str">
        <f>'Исходные данные'!B4&amp;'Исходные данные'!C4</f>
        <v>АЗС на Старом Шоссе, 18Аи-92</v>
      </c>
      <c r="B4">
        <f>'Исходные данные'!D4</f>
        <v>33.7</v>
      </c>
    </row>
    <row r="5" spans="1:2" ht="12.75">
      <c r="A5" t="str">
        <f>'Исходные данные'!B5&amp;'Исходные данные'!C5</f>
        <v>АЗС на Старом Шоссе, 18Аи-95</v>
      </c>
      <c r="B5">
        <f>'Исходные данные'!D5</f>
        <v>35.6</v>
      </c>
    </row>
    <row r="6" spans="1:14" ht="12.75">
      <c r="A6" t="str">
        <f>'Исходные данные'!B6&amp;'Исходные данные'!C6</f>
        <v>АЗС на Старом Шоссе, 18ДТ</v>
      </c>
      <c r="B6">
        <f>'Исходные данные'!D6</f>
        <v>33</v>
      </c>
      <c r="F6" s="1"/>
      <c r="G6" s="1"/>
      <c r="H6" s="1"/>
      <c r="K6" s="8" t="s">
        <v>10</v>
      </c>
      <c r="N6" s="9" t="s">
        <v>9</v>
      </c>
    </row>
    <row r="7" spans="1:21" ht="15">
      <c r="A7" t="e">
        <f>'Исходные данные'!#REF!&amp;'Исходные данные'!#REF!</f>
        <v>#REF!</v>
      </c>
      <c r="B7" t="e">
        <f>'Исходные данные'!#REF!</f>
        <v>#REF!</v>
      </c>
      <c r="R7" s="6" t="s">
        <v>9</v>
      </c>
      <c r="S7" s="3" t="s">
        <v>11</v>
      </c>
      <c r="T7" s="6" t="s">
        <v>10</v>
      </c>
      <c r="U7" s="3" t="s">
        <v>11</v>
      </c>
    </row>
    <row r="8" spans="1:21" ht="21" customHeight="1">
      <c r="A8" t="e">
        <f>'Исходные данные'!#REF!&amp;'Исходные данные'!#REF!</f>
        <v>#REF!</v>
      </c>
      <c r="B8" t="e">
        <f>'Исходные данные'!#REF!</f>
        <v>#REF!</v>
      </c>
      <c r="F8" s="2" t="str">
        <f>RIGHT('Исходные данные'!A1,2)&amp;"."&amp;MID('Исходные данные'!A1,6,2)&amp;"."&amp;LEFT('Исходные данные'!A1,4)</f>
        <v>31.08.2015</v>
      </c>
      <c r="G8" s="3" t="s">
        <v>2</v>
      </c>
      <c r="H8" s="3" t="s">
        <v>11</v>
      </c>
      <c r="I8" s="3" t="s">
        <v>3</v>
      </c>
      <c r="J8" s="3" t="s">
        <v>11</v>
      </c>
      <c r="K8" s="3" t="s">
        <v>4</v>
      </c>
      <c r="L8" s="3" t="s">
        <v>11</v>
      </c>
      <c r="M8" s="3" t="s">
        <v>11</v>
      </c>
      <c r="N8" s="3" t="s">
        <v>1</v>
      </c>
      <c r="O8" s="3" t="s">
        <v>11</v>
      </c>
      <c r="Q8" s="3" t="s">
        <v>2</v>
      </c>
      <c r="R8" s="16">
        <f>MAX(oil_98)</f>
        <v>39.8</v>
      </c>
      <c r="S8" s="16" t="str">
        <f>VLOOKUP(R8,oil_98,2,0)</f>
        <v>Газпромнефть</v>
      </c>
      <c r="T8" s="17">
        <f>MIN(oil_98)</f>
        <v>39.57</v>
      </c>
      <c r="U8" s="17" t="str">
        <f>VLOOKUP(T8,oil_98,2,0)</f>
        <v>Лукойл</v>
      </c>
    </row>
    <row r="9" spans="1:21" ht="15">
      <c r="A9" t="e">
        <f>'Исходные данные'!#REF!&amp;'Исходные данные'!#REF!</f>
        <v>#REF!</v>
      </c>
      <c r="B9" t="e">
        <f>'Исходные данные'!#REF!</f>
        <v>#REF!</v>
      </c>
      <c r="F9" s="5" t="s">
        <v>18</v>
      </c>
      <c r="G9" s="7" t="str">
        <f aca="true" t="shared" si="0" ref="G9:G24">IF(ISNA(VLOOKUP($F9&amp;G$8,baza,2,0)),"-",VLOOKUP($F9&amp;G$8,baza,2,0))</f>
        <v>-</v>
      </c>
      <c r="H9" s="7" t="str">
        <f>$F9</f>
        <v>АЗС «На Дальней»</v>
      </c>
      <c r="I9" s="7">
        <f>IF(ISNA(VLOOKUP($F9&amp;I$8,baza,2,0)),"-",VLOOKUP($F9&amp;I$8,baza,2,0))</f>
        <v>37.35</v>
      </c>
      <c r="J9" s="7" t="str">
        <f>$F9</f>
        <v>АЗС «На Дальней»</v>
      </c>
      <c r="K9" s="7">
        <f>IF(ISNA(VLOOKUP($F9&amp;K$8,baza,2,0)),"-",VLOOKUP($F9&amp;K$8,baza,2,0))</f>
        <v>35.3</v>
      </c>
      <c r="L9" s="7" t="str">
        <f aca="true" t="shared" si="1" ref="L9:M11">$F9</f>
        <v>АЗС «На Дальней»</v>
      </c>
      <c r="M9" s="7" t="str">
        <f t="shared" si="1"/>
        <v>АЗС «На Дальней»</v>
      </c>
      <c r="N9" s="7">
        <f>IF(ISNA(VLOOKUP($F9&amp;N$8,baza,2,0)),"-",VLOOKUP($F9&amp;N$8,baza,2,0))</f>
        <v>35.5</v>
      </c>
      <c r="O9" s="4" t="str">
        <f>$F9</f>
        <v>АЗС «На Дальней»</v>
      </c>
      <c r="Q9" s="3" t="s">
        <v>3</v>
      </c>
      <c r="R9" s="16">
        <f>MAX(oil_95)</f>
        <v>37.72</v>
      </c>
      <c r="S9" s="16" t="str">
        <f>VLOOKUP(R9,oil_95,2,0)</f>
        <v>Лукойл</v>
      </c>
      <c r="T9" s="17">
        <f>MIN(oil_95)</f>
        <v>35.6</v>
      </c>
      <c r="U9" s="17" t="str">
        <f>VLOOKUP(T9,oil_95,2,0)</f>
        <v>АЗС на Старом Шоссе, 18</v>
      </c>
    </row>
    <row r="10" spans="1:21" ht="15">
      <c r="A10" t="str">
        <f>'Исходные данные'!B7&amp;'Исходные данные'!C7</f>
        <v>АЗС «На Дальней»Аи-92</v>
      </c>
      <c r="B10">
        <f>'Исходные данные'!D7</f>
        <v>35.3</v>
      </c>
      <c r="F10" s="5" t="s">
        <v>8</v>
      </c>
      <c r="G10" s="7" t="str">
        <f>IF(ISNA(VLOOKUP($F10&amp;G$8,baza,2,0)),"-",VLOOKUP($F10&amp;G$8,baza,2,0))</f>
        <v>-</v>
      </c>
      <c r="H10" s="7" t="str">
        <f>$F10</f>
        <v>АЗС на Клубова, 30А</v>
      </c>
      <c r="I10" s="7">
        <f aca="true" t="shared" si="2" ref="I10:I15">IF(ISNA(VLOOKUP($F10&amp;I$8,baza,2,0)),"-",VLOOKUP($F10&amp;I$8,baza,2,0))</f>
        <v>37.4</v>
      </c>
      <c r="J10" s="7" t="str">
        <f>$F10</f>
        <v>АЗС на Клубова, 30А</v>
      </c>
      <c r="K10" s="7">
        <f aca="true" t="shared" si="3" ref="K10:K16">IF(ISNA(VLOOKUP($F10&amp;K$8,baza,2,0)),"-",VLOOKUP($F10&amp;K$8,baza,2,0))</f>
        <v>35.1</v>
      </c>
      <c r="L10" s="7" t="str">
        <f t="shared" si="1"/>
        <v>АЗС на Клубова, 30А</v>
      </c>
      <c r="M10" s="7" t="str">
        <f t="shared" si="1"/>
        <v>АЗС на Клубова, 30А</v>
      </c>
      <c r="N10" s="7">
        <f aca="true" t="shared" si="4" ref="N10:N16">IF(ISNA(VLOOKUP($F10&amp;N$8,baza,2,0)),"-",VLOOKUP($F10&amp;N$8,baza,2,0))</f>
        <v>35.4</v>
      </c>
      <c r="O10" s="4" t="str">
        <f>$F10</f>
        <v>АЗС на Клубова, 30А</v>
      </c>
      <c r="Q10" s="3" t="s">
        <v>4</v>
      </c>
      <c r="R10" s="16">
        <f>MAX(oil_92)</f>
        <v>35.5</v>
      </c>
      <c r="S10" s="16" t="str">
        <f>VLOOKUP(R10,oil_92,2,0)</f>
        <v>ВОМЗ Авто</v>
      </c>
      <c r="T10" s="17">
        <f>MIN(oil_92)</f>
        <v>33.7</v>
      </c>
      <c r="U10" s="17" t="str">
        <f>VLOOKUP(T10,oil_92,2,0)</f>
        <v>АЗС на Старом Шоссе, 18</v>
      </c>
    </row>
    <row r="11" spans="1:21" ht="15">
      <c r="A11" t="str">
        <f>'Исходные данные'!B8&amp;'Исходные данные'!C8</f>
        <v>АЗС «На Дальней»Аи-95</v>
      </c>
      <c r="B11">
        <f>'Исходные данные'!D8</f>
        <v>37.35</v>
      </c>
      <c r="F11" s="5" t="s">
        <v>22</v>
      </c>
      <c r="G11" s="7" t="str">
        <f>IF(ISNA(VLOOKUP($F11&amp;G$8,baza,2,0)),"-",VLOOKUP($F11&amp;G$8,baza,2,0))</f>
        <v>-</v>
      </c>
      <c r="H11" s="7" t="str">
        <f>$F11</f>
        <v>АЗС «на Клубова», Реал</v>
      </c>
      <c r="I11" s="7">
        <f>IF(ISNA(VLOOKUP($F11&amp;I$8,baza,2,0)),"-",VLOOKUP($F11&amp;I$8,baza,2,0))</f>
        <v>37.3</v>
      </c>
      <c r="J11" s="7" t="str">
        <f>$F11</f>
        <v>АЗС «на Клубова», Реал</v>
      </c>
      <c r="K11" s="7">
        <f>IF(ISNA(VLOOKUP($F11&amp;K$8,baza,2,0)),"-",VLOOKUP($F11&amp;K$8,baza,2,0))</f>
        <v>35.1</v>
      </c>
      <c r="L11" s="7" t="str">
        <f t="shared" si="1"/>
        <v>АЗС «на Клубова», Реал</v>
      </c>
      <c r="M11" s="7" t="str">
        <f t="shared" si="1"/>
        <v>АЗС «на Клубова», Реал</v>
      </c>
      <c r="N11" s="7" t="str">
        <f>IF(ISNA(VLOOKUP($F11&amp;N$8,baza,2,0)),"-",VLOOKUP($F11&amp;N$8,baza,2,0))</f>
        <v>-</v>
      </c>
      <c r="O11" s="4" t="str">
        <f>$F11</f>
        <v>АЗС «на Клубова», Реал</v>
      </c>
      <c r="Q11" s="3" t="s">
        <v>1</v>
      </c>
      <c r="R11" s="16">
        <f>MAX(oil_dt)</f>
        <v>35.59</v>
      </c>
      <c r="S11" s="16" t="str">
        <f>VLOOKUP(R11,oil_dt,2,0)</f>
        <v>Шелл</v>
      </c>
      <c r="T11" s="17">
        <f>MIN(oil_dt)</f>
        <v>33</v>
      </c>
      <c r="U11" s="17" t="str">
        <f>VLOOKUP(T11,oil_dt,2,0)</f>
        <v>АЗС на Старом Шоссе, 18</v>
      </c>
    </row>
    <row r="12" spans="1:15" ht="15">
      <c r="A12" t="str">
        <f>'Исходные данные'!B9&amp;'Исходные данные'!C9</f>
        <v>АЗС «На Дальней»ДТ</v>
      </c>
      <c r="B12">
        <f>'Исходные данные'!D9</f>
        <v>35.5</v>
      </c>
      <c r="F12" s="5" t="s">
        <v>13</v>
      </c>
      <c r="G12" s="7" t="str">
        <f t="shared" si="0"/>
        <v>-</v>
      </c>
      <c r="H12" s="7" t="str">
        <f aca="true" t="shared" si="5" ref="H12:H17">$F12</f>
        <v>АЗС на Старом Шоссе, 5A</v>
      </c>
      <c r="I12" s="7" t="str">
        <f t="shared" si="2"/>
        <v>-</v>
      </c>
      <c r="J12" s="7" t="str">
        <f aca="true" t="shared" si="6" ref="J12:J17">$F12</f>
        <v>АЗС на Старом Шоссе, 5A</v>
      </c>
      <c r="K12" s="7" t="str">
        <f t="shared" si="3"/>
        <v>-</v>
      </c>
      <c r="L12" s="7" t="str">
        <f aca="true" t="shared" si="7" ref="L12:L17">$F12</f>
        <v>АЗС на Старом Шоссе, 5A</v>
      </c>
      <c r="M12" s="7" t="str">
        <f aca="true" t="shared" si="8" ref="M12:M17">$F12</f>
        <v>АЗС на Старом Шоссе, 5A</v>
      </c>
      <c r="N12" s="7" t="str">
        <f t="shared" si="4"/>
        <v>-</v>
      </c>
      <c r="O12" s="4" t="str">
        <f>$F12</f>
        <v>АЗС на Старом Шоссе, 5A</v>
      </c>
    </row>
    <row r="13" spans="1:15" ht="15">
      <c r="A13" t="str">
        <f>'Исходные данные'!B10&amp;'Исходные данные'!C10</f>
        <v>АЗС «на Клубова», РеалАи-92</v>
      </c>
      <c r="B13">
        <f>'Исходные данные'!D10</f>
        <v>35.1</v>
      </c>
      <c r="F13" s="5" t="s">
        <v>14</v>
      </c>
      <c r="G13" s="7" t="str">
        <f t="shared" si="0"/>
        <v>-</v>
      </c>
      <c r="H13" s="7" t="str">
        <f t="shared" si="5"/>
        <v>АЗС на Старом Шоссе, 18</v>
      </c>
      <c r="I13" s="7">
        <f t="shared" si="2"/>
        <v>35.6</v>
      </c>
      <c r="J13" s="7" t="str">
        <f t="shared" si="6"/>
        <v>АЗС на Старом Шоссе, 18</v>
      </c>
      <c r="K13" s="7">
        <f t="shared" si="3"/>
        <v>33.7</v>
      </c>
      <c r="L13" s="7" t="str">
        <f t="shared" si="7"/>
        <v>АЗС на Старом Шоссе, 18</v>
      </c>
      <c r="M13" s="7" t="str">
        <f t="shared" si="8"/>
        <v>АЗС на Старом Шоссе, 18</v>
      </c>
      <c r="N13" s="7">
        <f t="shared" si="4"/>
        <v>33</v>
      </c>
      <c r="O13" s="4" t="str">
        <f aca="true" t="shared" si="9" ref="O13:O24">$F13</f>
        <v>АЗС на Старом Шоссе, 18</v>
      </c>
    </row>
    <row r="14" spans="1:15" ht="15">
      <c r="A14" t="str">
        <f>'Исходные данные'!B11&amp;'Исходные данные'!C11</f>
        <v>АЗС «на Клубова», РеалАи-95</v>
      </c>
      <c r="B14">
        <f>'Исходные данные'!D11</f>
        <v>37.3</v>
      </c>
      <c r="F14" s="5" t="s">
        <v>16</v>
      </c>
      <c r="G14" s="7" t="str">
        <f t="shared" si="0"/>
        <v>-</v>
      </c>
      <c r="H14" s="7" t="str">
        <f t="shared" si="5"/>
        <v>Вест-Маркет</v>
      </c>
      <c r="I14" s="7">
        <f t="shared" si="2"/>
        <v>36.2</v>
      </c>
      <c r="J14" s="7" t="str">
        <f t="shared" si="6"/>
        <v>Вест-Маркет</v>
      </c>
      <c r="K14" s="7">
        <f t="shared" si="3"/>
        <v>34.2</v>
      </c>
      <c r="L14" s="7" t="str">
        <f t="shared" si="7"/>
        <v>Вест-Маркет</v>
      </c>
      <c r="M14" s="7" t="str">
        <f t="shared" si="8"/>
        <v>Вест-Маркет</v>
      </c>
      <c r="N14" s="7" t="str">
        <f t="shared" si="4"/>
        <v>-</v>
      </c>
      <c r="O14" s="4" t="str">
        <f t="shared" si="9"/>
        <v>Вест-Маркет</v>
      </c>
    </row>
    <row r="15" spans="1:15" ht="15">
      <c r="A15" t="str">
        <f>'Исходные данные'!B13&amp;'Исходные данные'!C13</f>
        <v>Вест-МаркетАи-92</v>
      </c>
      <c r="B15">
        <f>'Исходные данные'!D13</f>
        <v>34.2</v>
      </c>
      <c r="F15" s="5" t="s">
        <v>7</v>
      </c>
      <c r="G15" s="7" t="str">
        <f t="shared" si="0"/>
        <v>-</v>
      </c>
      <c r="H15" s="7" t="str">
        <f t="shared" si="5"/>
        <v>ВОМЗ Авто</v>
      </c>
      <c r="I15" s="7">
        <f t="shared" si="2"/>
        <v>37.5</v>
      </c>
      <c r="J15" s="7" t="str">
        <f t="shared" si="6"/>
        <v>ВОМЗ Авто</v>
      </c>
      <c r="K15" s="7">
        <f t="shared" si="3"/>
        <v>35.5</v>
      </c>
      <c r="L15" s="7" t="str">
        <f t="shared" si="7"/>
        <v>ВОМЗ Авто</v>
      </c>
      <c r="M15" s="7" t="str">
        <f t="shared" si="8"/>
        <v>ВОМЗ Авто</v>
      </c>
      <c r="N15" s="7">
        <f t="shared" si="4"/>
        <v>35.3</v>
      </c>
      <c r="O15" s="4" t="str">
        <f t="shared" si="9"/>
        <v>ВОМЗ Авто</v>
      </c>
    </row>
    <row r="16" spans="6:15" ht="15">
      <c r="F16" s="5" t="s">
        <v>23</v>
      </c>
      <c r="G16" s="7">
        <f t="shared" si="0"/>
        <v>39.8</v>
      </c>
      <c r="H16" s="7" t="str">
        <f t="shared" si="5"/>
        <v>Газпромнефть</v>
      </c>
      <c r="I16" s="7">
        <f>IF(ISNA(VLOOKUP($F16&amp;I$8,baza,2,0)),"-",VLOOKUP($F16&amp;I$8,baza,2,0))</f>
        <v>36.7</v>
      </c>
      <c r="J16" s="7" t="str">
        <f t="shared" si="6"/>
        <v>Газпромнефть</v>
      </c>
      <c r="K16" s="7">
        <f t="shared" si="3"/>
        <v>34.8</v>
      </c>
      <c r="L16" s="7" t="str">
        <f t="shared" si="7"/>
        <v>Газпромнефть</v>
      </c>
      <c r="M16" s="7" t="str">
        <f t="shared" si="8"/>
        <v>Газпромнефть</v>
      </c>
      <c r="N16" s="7">
        <f t="shared" si="4"/>
        <v>35.1</v>
      </c>
      <c r="O16" s="4" t="str">
        <f t="shared" si="9"/>
        <v>Газпромнефть</v>
      </c>
    </row>
    <row r="17" spans="6:15" ht="15">
      <c r="F17" s="5" t="s">
        <v>6</v>
      </c>
      <c r="G17" s="7">
        <f t="shared" si="0"/>
        <v>39.57</v>
      </c>
      <c r="H17" s="7" t="str">
        <f t="shared" si="5"/>
        <v>Лукойл</v>
      </c>
      <c r="I17" s="7">
        <f aca="true" t="shared" si="10" ref="I17:I24">IF(ISNA(VLOOKUP($F17&amp;I$8,baza,2,0)),"-",VLOOKUP($F17&amp;I$8,baza,2,0))</f>
        <v>37.72</v>
      </c>
      <c r="J17" s="7" t="str">
        <f t="shared" si="6"/>
        <v>Лукойл</v>
      </c>
      <c r="K17" s="7">
        <f aca="true" t="shared" si="11" ref="K17:K24">IF(ISNA(VLOOKUP($F17&amp;K$8,baza,2,0)),"-",VLOOKUP($F17&amp;K$8,baza,2,0))</f>
        <v>35.37</v>
      </c>
      <c r="L17" s="7" t="str">
        <f t="shared" si="7"/>
        <v>Лукойл</v>
      </c>
      <c r="M17" s="7" t="str">
        <f t="shared" si="8"/>
        <v>Лукойл</v>
      </c>
      <c r="N17" s="7">
        <f aca="true" t="shared" si="12" ref="N17:N24">IF(ISNA(VLOOKUP($F17&amp;N$8,baza,2,0)),"-",VLOOKUP($F17&amp;N$8,baza,2,0))</f>
        <v>35.19</v>
      </c>
      <c r="O17" s="4" t="str">
        <f t="shared" si="9"/>
        <v>Лукойл</v>
      </c>
    </row>
    <row r="18" spans="1:15" ht="15">
      <c r="A18" t="str">
        <f>'Исходные данные'!B14&amp;'Исходные данные'!C14</f>
        <v>Вест-МаркетАи-95</v>
      </c>
      <c r="B18">
        <f>'Исходные данные'!D14</f>
        <v>36.2</v>
      </c>
      <c r="F18" s="5" t="s">
        <v>21</v>
      </c>
      <c r="G18" s="7" t="str">
        <f t="shared" si="0"/>
        <v>-</v>
      </c>
      <c r="H18" s="7" t="str">
        <f aca="true" t="shared" si="13" ref="H18:H24">$F18</f>
        <v>МолТрансАвто</v>
      </c>
      <c r="I18" s="7" t="str">
        <f>IF(ISNA(VLOOKUP($F18&amp;I$8,baza,2,0)),"-",VLOOKUP($F18&amp;I$8,baza,2,0))</f>
        <v>-</v>
      </c>
      <c r="J18" s="7" t="str">
        <f aca="true" t="shared" si="14" ref="J18:J24">$F18</f>
        <v>МолТрансАвто</v>
      </c>
      <c r="K18" s="7" t="str">
        <f t="shared" si="11"/>
        <v>-</v>
      </c>
      <c r="L18" s="7" t="str">
        <f aca="true" t="shared" si="15" ref="L18:L24">$F18</f>
        <v>МолТрансАвто</v>
      </c>
      <c r="M18" s="7" t="str">
        <f aca="true" t="shared" si="16" ref="M18:M24">$F18</f>
        <v>МолТрансАвто</v>
      </c>
      <c r="N18" s="7" t="str">
        <f t="shared" si="12"/>
        <v>-</v>
      </c>
      <c r="O18" s="4" t="str">
        <f t="shared" si="9"/>
        <v>МолТрансАвто</v>
      </c>
    </row>
    <row r="19" spans="6:15" ht="15">
      <c r="F19" s="5" t="s">
        <v>15</v>
      </c>
      <c r="G19" s="7" t="str">
        <f t="shared" si="0"/>
        <v>-</v>
      </c>
      <c r="H19" s="7" t="str">
        <f t="shared" si="13"/>
        <v>Ресурс-Ойл</v>
      </c>
      <c r="I19" s="7">
        <f t="shared" si="10"/>
        <v>36.6</v>
      </c>
      <c r="J19" s="7" t="str">
        <f t="shared" si="14"/>
        <v>Ресурс-Ойл</v>
      </c>
      <c r="K19" s="7">
        <f t="shared" si="11"/>
        <v>34.5</v>
      </c>
      <c r="L19" s="7" t="str">
        <f t="shared" si="15"/>
        <v>Ресурс-Ойл</v>
      </c>
      <c r="M19" s="7" t="str">
        <f t="shared" si="16"/>
        <v>Ресурс-Ойл</v>
      </c>
      <c r="N19" s="7">
        <f t="shared" si="12"/>
        <v>34.9</v>
      </c>
      <c r="O19" s="4" t="str">
        <f t="shared" si="9"/>
        <v>Ресурс-Ойл</v>
      </c>
    </row>
    <row r="20" spans="1:15" ht="15">
      <c r="A20" t="str">
        <f>'Исходные данные'!B16&amp;'Исходные данные'!C16</f>
        <v>ВОМЗ АвтоАи-92</v>
      </c>
      <c r="B20">
        <f>'Исходные данные'!D16</f>
        <v>35.5</v>
      </c>
      <c r="F20" s="5" t="s">
        <v>5</v>
      </c>
      <c r="G20" s="7" t="str">
        <f t="shared" si="0"/>
        <v>-</v>
      </c>
      <c r="H20" s="7" t="str">
        <f t="shared" si="13"/>
        <v>РуссНефть</v>
      </c>
      <c r="I20" s="7">
        <f t="shared" si="10"/>
        <v>37.4</v>
      </c>
      <c r="J20" s="7" t="str">
        <f t="shared" si="14"/>
        <v>РуссНефть</v>
      </c>
      <c r="K20" s="7">
        <f t="shared" si="11"/>
        <v>35.1</v>
      </c>
      <c r="L20" s="7" t="str">
        <f t="shared" si="15"/>
        <v>РуссНефть</v>
      </c>
      <c r="M20" s="7" t="str">
        <f t="shared" si="16"/>
        <v>РуссНефть</v>
      </c>
      <c r="N20" s="7">
        <f t="shared" si="12"/>
        <v>35.4</v>
      </c>
      <c r="O20" s="4" t="str">
        <f t="shared" si="9"/>
        <v>РуссНефть</v>
      </c>
    </row>
    <row r="21" spans="1:15" ht="15">
      <c r="A21" t="str">
        <f>'Исходные данные'!B17&amp;'Исходные данные'!C17</f>
        <v>ВОМЗ АвтоАи-95</v>
      </c>
      <c r="B21">
        <f>'Исходные данные'!D17</f>
        <v>37.5</v>
      </c>
      <c r="F21" s="5" t="s">
        <v>17</v>
      </c>
      <c r="G21" s="7" t="str">
        <f t="shared" si="0"/>
        <v>-</v>
      </c>
      <c r="H21" s="7" t="str">
        <f>$F21</f>
        <v>Север Трейд</v>
      </c>
      <c r="I21" s="7">
        <f>IF(ISNA(VLOOKUP($F21&amp;I$8,baza,2,0)),"-",VLOOKUP($F21&amp;I$8,baza,2,0))</f>
        <v>36.9</v>
      </c>
      <c r="J21" s="7" t="str">
        <f>$F21</f>
        <v>Север Трейд</v>
      </c>
      <c r="K21" s="7">
        <f t="shared" si="11"/>
        <v>34.9</v>
      </c>
      <c r="L21" s="7" t="str">
        <f>$F21</f>
        <v>Север Трейд</v>
      </c>
      <c r="M21" s="7" t="str">
        <f t="shared" si="16"/>
        <v>Север Трейд</v>
      </c>
      <c r="N21" s="7">
        <f>IF(ISNA(VLOOKUP($F21&amp;N$8,baza,2,0)),"-",VLOOKUP($F21&amp;N$8,baza,2,0))</f>
        <v>34.9</v>
      </c>
      <c r="O21" s="4" t="str">
        <f t="shared" si="9"/>
        <v>Север Трейд</v>
      </c>
    </row>
    <row r="22" spans="6:15" ht="15">
      <c r="F22" s="5" t="s">
        <v>24</v>
      </c>
      <c r="G22" s="7" t="str">
        <f t="shared" si="0"/>
        <v>-</v>
      </c>
      <c r="H22" s="7" t="str">
        <f>$F22</f>
        <v>СеверСинтез</v>
      </c>
      <c r="I22" s="7">
        <f>IF(ISNA(VLOOKUP($F22&amp;I$8,baza,2,0)),"-",VLOOKUP($F22&amp;I$8,baza,2,0))</f>
        <v>36.5</v>
      </c>
      <c r="J22" s="7" t="str">
        <f>$F22</f>
        <v>СеверСинтез</v>
      </c>
      <c r="K22" s="7">
        <f t="shared" si="11"/>
        <v>34.5</v>
      </c>
      <c r="L22" s="7" t="str">
        <f>$F22</f>
        <v>СеверСинтез</v>
      </c>
      <c r="M22" s="7" t="str">
        <f t="shared" si="16"/>
        <v>СеверСинтез</v>
      </c>
      <c r="N22" s="7">
        <f>IF(ISNA(VLOOKUP($F22&amp;N$8,baza,2,0)),"-",VLOOKUP($F22&amp;N$8,baza,2,0))</f>
        <v>34</v>
      </c>
      <c r="O22" s="4" t="str">
        <f t="shared" si="9"/>
        <v>СеверСинтез</v>
      </c>
    </row>
    <row r="23" spans="1:15" ht="15">
      <c r="A23" t="str">
        <f>'Исходные данные'!B18&amp;'Исходные данные'!C18</f>
        <v>ВОМЗ АвтоДТ</v>
      </c>
      <c r="B23">
        <f>'Исходные данные'!D18</f>
        <v>35.3</v>
      </c>
      <c r="F23" s="5" t="s">
        <v>12</v>
      </c>
      <c r="G23" s="7" t="str">
        <f t="shared" si="0"/>
        <v>-</v>
      </c>
      <c r="H23" s="7" t="str">
        <f>$F23</f>
        <v>Терминал</v>
      </c>
      <c r="I23" s="7">
        <f>IF(ISNA(VLOOKUP($F23&amp;I$8,baza,2,0)),"-",VLOOKUP($F23&amp;I$8,baza,2,0))</f>
        <v>35.7</v>
      </c>
      <c r="J23" s="7" t="str">
        <f>$F23</f>
        <v>Терминал</v>
      </c>
      <c r="K23" s="7">
        <f t="shared" si="11"/>
        <v>33.7</v>
      </c>
      <c r="L23" s="7" t="str">
        <f>$F23</f>
        <v>Терминал</v>
      </c>
      <c r="M23" s="7" t="str">
        <f>$F23</f>
        <v>Терминал</v>
      </c>
      <c r="N23" s="7">
        <f>IF(ISNA(VLOOKUP($F23&amp;N$8,baza,2,0)),"-",VLOOKUP($F23&amp;N$8,baza,2,0))</f>
        <v>33.5</v>
      </c>
      <c r="O23" s="4" t="str">
        <f t="shared" si="9"/>
        <v>Терминал</v>
      </c>
    </row>
    <row r="24" spans="1:15" ht="15">
      <c r="A24" t="str">
        <f>'Исходные данные'!B19&amp;'Исходные данные'!C19</f>
        <v>ГазпромнефтьАи-92</v>
      </c>
      <c r="B24">
        <f>'Исходные данные'!D19</f>
        <v>34.8</v>
      </c>
      <c r="F24" s="5" t="s">
        <v>0</v>
      </c>
      <c r="G24" s="7" t="str">
        <f t="shared" si="0"/>
        <v>-</v>
      </c>
      <c r="H24" s="7" t="str">
        <f t="shared" si="13"/>
        <v>Шелл</v>
      </c>
      <c r="I24" s="7">
        <f t="shared" si="10"/>
        <v>37.49</v>
      </c>
      <c r="J24" s="7" t="str">
        <f t="shared" si="14"/>
        <v>Шелл</v>
      </c>
      <c r="K24" s="7">
        <f t="shared" si="11"/>
        <v>35.39</v>
      </c>
      <c r="L24" s="7" t="str">
        <f t="shared" si="15"/>
        <v>Шелл</v>
      </c>
      <c r="M24" s="7" t="str">
        <f t="shared" si="16"/>
        <v>Шелл</v>
      </c>
      <c r="N24" s="7">
        <f t="shared" si="12"/>
        <v>35.59</v>
      </c>
      <c r="O24" s="4" t="str">
        <f t="shared" si="9"/>
        <v>Шелл</v>
      </c>
    </row>
    <row r="25" spans="1:2" ht="12.75">
      <c r="A25" t="str">
        <f>'Исходные данные'!B20&amp;'Исходные данные'!C20</f>
        <v>ГазпромнефтьАи-95</v>
      </c>
      <c r="B25">
        <f>'Исходные данные'!D20</f>
        <v>36.7</v>
      </c>
    </row>
    <row r="26" spans="1:14" ht="15">
      <c r="A26" t="str">
        <f>'Исходные данные'!B21&amp;'Исходные данные'!C21</f>
        <v>ГазпромнефтьАи-98</v>
      </c>
      <c r="B26">
        <f>'Исходные данные'!D21</f>
        <v>39.8</v>
      </c>
      <c r="F26" s="11" t="s">
        <v>19</v>
      </c>
      <c r="G26" s="12">
        <f>AVERAGE(G9:G24)</f>
        <v>39.685</v>
      </c>
      <c r="I26" s="12">
        <f>AVERAGE(I9:I24)</f>
        <v>36.882857142857134</v>
      </c>
      <c r="K26" s="12">
        <f>AVERAGE(K9:K24)</f>
        <v>34.79714285714285</v>
      </c>
      <c r="N26" s="12">
        <f>AVERAGE(N9:N24)</f>
        <v>34.815</v>
      </c>
    </row>
    <row r="27" spans="1:14" ht="15">
      <c r="A27" t="str">
        <f>'Исходные данные'!B22&amp;'Исходные данные'!C22</f>
        <v>ГазпромнефтьДТ</v>
      </c>
      <c r="B27">
        <f>'Исходные данные'!D22</f>
        <v>35.1</v>
      </c>
      <c r="F27" s="11" t="s">
        <v>20</v>
      </c>
      <c r="G27" s="14" t="str">
        <f>ROUNDUP(G26*100/G31-100,2)&amp;"%"</f>
        <v>1,54%</v>
      </c>
      <c r="I27" s="14" t="str">
        <f>ROUNDUP(I26*100/I31-100,2)&amp;"%"</f>
        <v>1,78%</v>
      </c>
      <c r="K27" s="14" t="str">
        <f>ROUNDUP(K26*100/K31-100,2)&amp;"%"</f>
        <v>1,8%</v>
      </c>
      <c r="L27" s="14" t="e">
        <f>ROUNDUP(L26*100/L31-100,0)&amp;"%"</f>
        <v>#DIV/0!</v>
      </c>
      <c r="M27" s="14" t="e">
        <f>ROUNDUP(M26*100/M31-100,0)&amp;"%"</f>
        <v>#DIV/0!</v>
      </c>
      <c r="N27" s="14" t="str">
        <f>ROUNDUP(N26*100/N31-100,2)&amp;"%"</f>
        <v>0,79%</v>
      </c>
    </row>
    <row r="28" spans="1:2" ht="12.75">
      <c r="A28" t="str">
        <f>'Исходные данные'!B23&amp;'Исходные данные'!C23</f>
        <v>ЛукойлАи-92</v>
      </c>
      <c r="B28">
        <f>'Исходные данные'!D23</f>
        <v>35.37</v>
      </c>
    </row>
    <row r="29" spans="1:2" ht="12.75">
      <c r="A29" t="str">
        <f>'Исходные данные'!B24&amp;'Исходные данные'!C24</f>
        <v>ЛукойлАи-95</v>
      </c>
      <c r="B29">
        <f>'Исходные данные'!D24</f>
        <v>37.72</v>
      </c>
    </row>
    <row r="30" spans="1:14" ht="12.75">
      <c r="A30" t="str">
        <f>'Исходные данные'!B25&amp;'Исходные данные'!C25</f>
        <v>ЛукойлАи-98</v>
      </c>
      <c r="B30">
        <f>'Исходные данные'!D25</f>
        <v>39.57</v>
      </c>
      <c r="G30" s="13"/>
      <c r="H30" s="13"/>
      <c r="I30" s="13"/>
      <c r="J30" s="13"/>
      <c r="K30" s="13"/>
      <c r="L30" s="13"/>
      <c r="M30" s="13"/>
      <c r="N30" s="13"/>
    </row>
    <row r="31" spans="1:19" ht="12.75">
      <c r="A31" t="str">
        <f>'Исходные данные'!B26&amp;'Исходные данные'!C26</f>
        <v>ЛукойлДТ</v>
      </c>
      <c r="B31">
        <f>'Исходные данные'!D26</f>
        <v>35.19</v>
      </c>
      <c r="F31" s="20" t="s">
        <v>26</v>
      </c>
      <c r="G31" s="21">
        <v>39.085</v>
      </c>
      <c r="H31" s="21"/>
      <c r="I31" s="21">
        <v>36.23833333333334</v>
      </c>
      <c r="J31" s="21"/>
      <c r="K31" s="21">
        <v>34.184</v>
      </c>
      <c r="L31" s="21"/>
      <c r="M31" s="21"/>
      <c r="N31" s="21">
        <v>34.5425</v>
      </c>
      <c r="P31" s="20" t="s">
        <v>27</v>
      </c>
      <c r="R31" s="20"/>
      <c r="S31" s="20"/>
    </row>
    <row r="32" spans="1:11" ht="12.75">
      <c r="A32" t="str">
        <f>'Исходные данные'!B27&amp;'Исходные данные'!C27</f>
        <v>Ресурс-ОйлАи-92</v>
      </c>
      <c r="B32">
        <f>'Исходные данные'!D27</f>
        <v>34.5</v>
      </c>
      <c r="G32" s="12"/>
      <c r="I32" s="12"/>
      <c r="K32" s="12"/>
    </row>
    <row r="33" spans="1:2" ht="12.75">
      <c r="A33" t="str">
        <f>'Исходные данные'!B28&amp;'Исходные данные'!C28</f>
        <v>Ресурс-ОйлАи-95</v>
      </c>
      <c r="B33">
        <f>'Исходные данные'!D28</f>
        <v>36.6</v>
      </c>
    </row>
    <row r="34" spans="1:2" ht="12.75">
      <c r="A34" t="str">
        <f>'Исходные данные'!B29&amp;'Исходные данные'!C29</f>
        <v>Ресурс-ОйлДТ</v>
      </c>
      <c r="B34">
        <f>'Исходные данные'!D29</f>
        <v>34.9</v>
      </c>
    </row>
    <row r="35" spans="1:2" ht="12.75">
      <c r="A35" t="str">
        <f>'Исходные данные'!B30&amp;'Исходные данные'!C30</f>
        <v>РуссНефтьАи-92</v>
      </c>
      <c r="B35">
        <f>'Исходные данные'!D30</f>
        <v>35.1</v>
      </c>
    </row>
    <row r="36" spans="1:2" ht="12.75">
      <c r="A36" t="str">
        <f>'Исходные данные'!B31&amp;'Исходные данные'!C31</f>
        <v>РуссНефтьАи-95</v>
      </c>
      <c r="B36">
        <f>'Исходные данные'!D31</f>
        <v>37.4</v>
      </c>
    </row>
    <row r="37" spans="1:2" ht="12.75">
      <c r="A37" t="str">
        <f>'Исходные данные'!B32&amp;'Исходные данные'!C32</f>
        <v>РуссНефтьДТ</v>
      </c>
      <c r="B37">
        <f>'Исходные данные'!D32</f>
        <v>35.4</v>
      </c>
    </row>
    <row r="38" spans="1:5" ht="12.75">
      <c r="A38" t="str">
        <f>'Исходные данные'!B33&amp;'Исходные данные'!C33</f>
        <v>Север ТрейдАи-92</v>
      </c>
      <c r="B38">
        <f>'Исходные данные'!D33</f>
        <v>34.9</v>
      </c>
      <c r="E38" s="10"/>
    </row>
    <row r="39" spans="1:2" ht="12.75">
      <c r="A39" t="str">
        <f>'Исходные данные'!B34&amp;'Исходные данные'!C34</f>
        <v>Север ТрейдАи-95</v>
      </c>
      <c r="B39">
        <f>'Исходные данные'!D34</f>
        <v>36.9</v>
      </c>
    </row>
    <row r="40" spans="1:2" ht="12.75">
      <c r="A40" t="str">
        <f>'Исходные данные'!B35&amp;'Исходные данные'!C35</f>
        <v>Север ТрейдДТ</v>
      </c>
      <c r="B40">
        <f>'Исходные данные'!D35</f>
        <v>34.9</v>
      </c>
    </row>
    <row r="41" spans="1:2" ht="12.75">
      <c r="A41" t="str">
        <f>'Исходные данные'!B36&amp;'Исходные данные'!C36</f>
        <v>СеверСинтезАи-92</v>
      </c>
      <c r="B41">
        <f>'Исходные данные'!D36</f>
        <v>34.5</v>
      </c>
    </row>
    <row r="42" spans="1:2" ht="12.75">
      <c r="A42" t="str">
        <f>'Исходные данные'!B37&amp;'Исходные данные'!C37</f>
        <v>СеверСинтезАи-95</v>
      </c>
      <c r="B42">
        <f>'Исходные данные'!D37</f>
        <v>36.5</v>
      </c>
    </row>
    <row r="43" spans="1:2" ht="12.75">
      <c r="A43" t="str">
        <f>'Исходные данные'!B38&amp;'Исходные данные'!C38</f>
        <v>СеверСинтезДТ</v>
      </c>
      <c r="B43">
        <f>'Исходные данные'!D38</f>
        <v>34</v>
      </c>
    </row>
    <row r="44" spans="1:2" ht="12.75">
      <c r="A44" t="str">
        <f>'Исходные данные'!B39&amp;'Исходные данные'!C39</f>
        <v>ТерминалАи-92</v>
      </c>
      <c r="B44">
        <f>'Исходные данные'!D39</f>
        <v>33.7</v>
      </c>
    </row>
    <row r="45" spans="1:2" ht="12.75">
      <c r="A45" t="str">
        <f>'Исходные данные'!B40&amp;'Исходные данные'!C40</f>
        <v>ТерминалАи-95</v>
      </c>
      <c r="B45">
        <f>'Исходные данные'!D40</f>
        <v>35.7</v>
      </c>
    </row>
    <row r="46" spans="1:2" ht="12.75">
      <c r="A46" t="str">
        <f>'Исходные данные'!B41&amp;'Исходные данные'!C41</f>
        <v>ТерминалДТ</v>
      </c>
      <c r="B46">
        <f>'Исходные данные'!D41</f>
        <v>33.5</v>
      </c>
    </row>
    <row r="47" spans="1:2" ht="12.75">
      <c r="A47" t="str">
        <f>'Исходные данные'!B42&amp;'Исходные данные'!C42</f>
        <v>ШеллАи-92</v>
      </c>
      <c r="B47">
        <f>'Исходные данные'!D42</f>
        <v>35.39</v>
      </c>
    </row>
    <row r="48" spans="1:2" ht="12.75">
      <c r="A48" t="str">
        <f>'Исходные данные'!B43&amp;'Исходные данные'!C43</f>
        <v>ШеллАи-95</v>
      </c>
      <c r="B48">
        <f>'Исходные данные'!D43</f>
        <v>37.49</v>
      </c>
    </row>
    <row r="49" spans="1:2" ht="12.75">
      <c r="A49" t="str">
        <f>'Исходные данные'!B44&amp;'Исходные данные'!C44</f>
        <v>ШеллДТ</v>
      </c>
      <c r="B49">
        <f>'Исходные данные'!D44</f>
        <v>35.59</v>
      </c>
    </row>
    <row r="50" spans="1:2" ht="12.75">
      <c r="A50">
        <f>'Исходные данные'!B45&amp;'Исходные данные'!C45</f>
      </c>
      <c r="B50">
        <f>'Исходные данные'!D45</f>
        <v>0</v>
      </c>
    </row>
    <row r="51" spans="1:2" ht="12.75">
      <c r="A51">
        <f>'Исходные данные'!B46&amp;'Исходные данные'!C46</f>
      </c>
      <c r="B51">
        <f>'Исходные данные'!D46</f>
        <v>0</v>
      </c>
    </row>
    <row r="52" spans="1:2" ht="12.75">
      <c r="A52">
        <f>'Исходные данные'!B47&amp;'Исходные данные'!C47</f>
      </c>
      <c r="B52">
        <f>'Исходные данные'!D47</f>
        <v>0</v>
      </c>
    </row>
    <row r="53" spans="1:2" ht="12.75">
      <c r="A53" t="e">
        <f>'Исходные данные'!#REF!&amp;'Исходные данные'!#REF!</f>
        <v>#REF!</v>
      </c>
      <c r="B53" t="e">
        <f>'Исходные данные'!#REF!</f>
        <v>#REF!</v>
      </c>
    </row>
    <row r="54" spans="1:2" ht="12.75">
      <c r="A54" t="e">
        <f>'Исходные данные'!#REF!&amp;'Исходные данные'!#REF!</f>
        <v>#REF!</v>
      </c>
      <c r="B54" t="e">
        <f>'Исходные данные'!#REF!</f>
        <v>#REF!</v>
      </c>
    </row>
    <row r="55" spans="1:2" ht="12.75">
      <c r="A55">
        <f>'Исходные данные'!B48&amp;'Исходные данные'!C48</f>
      </c>
      <c r="B55">
        <f>'Исходные данные'!D48</f>
        <v>0</v>
      </c>
    </row>
    <row r="56" spans="1:2" ht="12.75">
      <c r="A56">
        <f>'Исходные данные'!B49&amp;'Исходные данные'!C49</f>
      </c>
      <c r="B56">
        <f>'Исходные данные'!D49</f>
        <v>0</v>
      </c>
    </row>
    <row r="57" spans="1:2" ht="12.75">
      <c r="A57">
        <f>'Исходные данные'!B50&amp;'Исходные данные'!C50</f>
      </c>
      <c r="B57">
        <f>'Исходные данные'!D50</f>
        <v>0</v>
      </c>
    </row>
    <row r="58" spans="1:2" ht="12.75">
      <c r="A58">
        <f>'Исходные данные'!B51&amp;'Исходные данные'!C51</f>
      </c>
      <c r="B58">
        <f>'Исходные данные'!D51</f>
        <v>0</v>
      </c>
    </row>
    <row r="59" spans="1:2" ht="12.75">
      <c r="A59">
        <f>'Исходные данные'!B52&amp;'Исходные данные'!C52</f>
      </c>
      <c r="B59">
        <f>'Исходные данные'!D52</f>
        <v>0</v>
      </c>
    </row>
    <row r="60" spans="1:2" ht="12.75">
      <c r="A60">
        <f>'Исходные данные'!B53&amp;'Исходные данные'!C53</f>
      </c>
      <c r="B60">
        <f>'Исходные данные'!D53</f>
        <v>0</v>
      </c>
    </row>
    <row r="61" spans="1:2" ht="12.75">
      <c r="A61">
        <f>'Исходные данные'!B54&amp;'Исходные данные'!C54</f>
      </c>
      <c r="B61">
        <f>'Исходные данные'!D54</f>
        <v>0</v>
      </c>
    </row>
    <row r="62" spans="1:2" ht="12.75">
      <c r="A62">
        <f>'Исходные данные'!B55&amp;'Исходные данные'!C55</f>
      </c>
      <c r="B62">
        <f>'Исходные данные'!D55</f>
        <v>0</v>
      </c>
    </row>
    <row r="63" spans="1:2" ht="12.75">
      <c r="A63">
        <f>'Исходные данные'!B56&amp;'Исходные данные'!C56</f>
      </c>
      <c r="B63">
        <f>'Исходные данные'!D56</f>
        <v>0</v>
      </c>
    </row>
    <row r="64" spans="1:2" ht="12.75">
      <c r="A64">
        <f>'Исходные данные'!B57&amp;'Исходные данные'!C57</f>
      </c>
      <c r="B64">
        <f>'Исходные данные'!D57</f>
        <v>0</v>
      </c>
    </row>
    <row r="65" spans="1:2" ht="12.75">
      <c r="A65">
        <f>'Исходные данные'!B58&amp;'Исходные данные'!C58</f>
      </c>
      <c r="B65">
        <f>'Исходные данные'!D58</f>
        <v>0</v>
      </c>
    </row>
    <row r="66" spans="1:2" ht="12.75">
      <c r="A66">
        <f>'Исходные данные'!B59&amp;'Исходные данные'!C59</f>
      </c>
      <c r="B66">
        <f>'Исходные данные'!D59</f>
        <v>0</v>
      </c>
    </row>
    <row r="67" spans="1:2" ht="12.75">
      <c r="A67">
        <f>'Исходные данные'!B60&amp;'Исходные данные'!C60</f>
      </c>
      <c r="B67">
        <f>'Исходные данные'!D60</f>
        <v>0</v>
      </c>
    </row>
    <row r="68" spans="1:2" ht="12.75">
      <c r="A68">
        <f>'Исходные данные'!B61&amp;'Исходные данные'!C61</f>
      </c>
      <c r="B68">
        <f>'Исходные данные'!D61</f>
        <v>0</v>
      </c>
    </row>
    <row r="69" spans="1:2" ht="12.75">
      <c r="A69">
        <f>'Исходные данные'!B62&amp;'Исходные данные'!C62</f>
      </c>
      <c r="B69">
        <f>'Исходные данные'!D62</f>
        <v>0</v>
      </c>
    </row>
    <row r="70" spans="1:2" ht="12.75">
      <c r="A70">
        <f>'Исходные данные'!B63&amp;'Исходные данные'!C63</f>
      </c>
      <c r="B70">
        <f>'Исходные данные'!D63</f>
        <v>0</v>
      </c>
    </row>
    <row r="71" spans="1:2" ht="12.75">
      <c r="A71">
        <f>'Исходные данные'!B64&amp;'Исходные данные'!C64</f>
      </c>
      <c r="B71">
        <f>'Исходные данные'!D64</f>
        <v>0</v>
      </c>
    </row>
    <row r="72" spans="1:2" ht="12.75">
      <c r="A72">
        <f>'Исходные данные'!B65&amp;'Исходные данные'!C65</f>
      </c>
      <c r="B72">
        <f>'Исходные данные'!D65</f>
        <v>0</v>
      </c>
    </row>
    <row r="73" spans="1:2" ht="12.75">
      <c r="A73">
        <f>'Исходные данные'!B66&amp;'Исходные данные'!C66</f>
      </c>
      <c r="B73">
        <f>'Исходные данные'!D66</f>
        <v>0</v>
      </c>
    </row>
    <row r="74" spans="1:2" ht="12.75">
      <c r="A74">
        <f>'Исходные данные'!B67&amp;'Исходные данные'!C67</f>
      </c>
      <c r="B74">
        <f>'Исходные данные'!D67</f>
        <v>0</v>
      </c>
    </row>
    <row r="75" spans="1:2" ht="12.75">
      <c r="A75">
        <f>'Исходные данные'!B68&amp;'Исходные данные'!C68</f>
      </c>
      <c r="B75">
        <f>'Исходные данные'!D68</f>
        <v>0</v>
      </c>
    </row>
    <row r="76" spans="1:2" ht="12.75">
      <c r="A76">
        <f>'Исходные данные'!B69&amp;'Исходные данные'!C69</f>
      </c>
      <c r="B76">
        <f>'Исходные данные'!D69</f>
        <v>0</v>
      </c>
    </row>
    <row r="77" spans="1:2" ht="12.75">
      <c r="A77">
        <f>'Исходные данные'!B70&amp;'Исходные данные'!C70</f>
      </c>
      <c r="B77">
        <f>'Исходные данные'!D70</f>
        <v>0</v>
      </c>
    </row>
    <row r="78" spans="1:2" ht="12.75">
      <c r="A78">
        <f>'Исходные данные'!B71&amp;'Исходные данные'!C71</f>
      </c>
      <c r="B78">
        <f>'Исходные данные'!D71</f>
        <v>0</v>
      </c>
    </row>
    <row r="79" spans="1:2" ht="12.75">
      <c r="A79">
        <f>'Исходные данные'!B72&amp;'Исходные данные'!C72</f>
      </c>
      <c r="B79">
        <f>'Исходные данные'!D72</f>
        <v>0</v>
      </c>
    </row>
    <row r="80" spans="1:2" ht="12.75">
      <c r="A80">
        <f>'Исходные данные'!B73&amp;'Исходные данные'!C73</f>
      </c>
      <c r="B80">
        <f>'Исходные данные'!D73</f>
        <v>0</v>
      </c>
    </row>
    <row r="81" spans="1:2" ht="12.75">
      <c r="A81">
        <f>'Исходные данные'!B74&amp;'Исходные данные'!C74</f>
      </c>
      <c r="B81">
        <f>'Исходные данные'!D74</f>
        <v>0</v>
      </c>
    </row>
    <row r="82" spans="1:2" ht="12.75">
      <c r="A82">
        <f>'Исходные данные'!B75&amp;'Исходные данные'!C75</f>
      </c>
      <c r="B82">
        <f>'Исходные данные'!D75</f>
        <v>0</v>
      </c>
    </row>
    <row r="83" spans="1:2" ht="12.75">
      <c r="A83">
        <f>'Исходные данные'!B76&amp;'Исходные данные'!C76</f>
      </c>
      <c r="B83">
        <f>'Исходные данные'!D76</f>
        <v>0</v>
      </c>
    </row>
    <row r="84" spans="1:2" ht="12.75">
      <c r="A84">
        <f>'Исходные данные'!B77&amp;'Исходные данные'!C77</f>
      </c>
      <c r="B84">
        <f>'Исходные данные'!D77</f>
        <v>0</v>
      </c>
    </row>
    <row r="85" spans="1:2" ht="12.75">
      <c r="A85">
        <f>'Исходные данные'!B78&amp;'Исходные данные'!C78</f>
      </c>
      <c r="B85">
        <f>'Исходные данные'!D78</f>
        <v>0</v>
      </c>
    </row>
    <row r="86" spans="1:2" ht="12.75">
      <c r="A86">
        <f>'Исходные данные'!B79&amp;'Исходные данные'!C79</f>
      </c>
      <c r="B86">
        <f>'Исходные данные'!D79</f>
        <v>0</v>
      </c>
    </row>
    <row r="87" spans="1:2" ht="12.75">
      <c r="A87">
        <f>'Исходные данные'!B80&amp;'Исходные данные'!C80</f>
      </c>
      <c r="B87">
        <f>'Исходные данные'!D80</f>
        <v>0</v>
      </c>
    </row>
    <row r="88" spans="1:2" ht="12.75">
      <c r="A88">
        <f>'Исходные данные'!B81&amp;'Исходные данные'!C81</f>
      </c>
      <c r="B88">
        <f>'Исходные данные'!D81</f>
        <v>0</v>
      </c>
    </row>
    <row r="89" spans="1:2" ht="12.75">
      <c r="A89">
        <f>'Исходные данные'!B82&amp;'Исходные данные'!C82</f>
      </c>
      <c r="B89">
        <f>'Исходные данные'!D82</f>
        <v>0</v>
      </c>
    </row>
    <row r="90" spans="1:2" ht="12.75">
      <c r="A90">
        <f>'Исходные данные'!B83&amp;'Исходные данные'!C83</f>
      </c>
      <c r="B90">
        <f>'Исходные данные'!D83</f>
        <v>0</v>
      </c>
    </row>
    <row r="91" spans="1:2" ht="12.75">
      <c r="A91">
        <f>'Исходные данные'!B84&amp;'Исходные данные'!C84</f>
      </c>
      <c r="B91">
        <f>'Исходные данные'!D84</f>
        <v>0</v>
      </c>
    </row>
    <row r="92" spans="1:2" ht="12.75">
      <c r="A92">
        <f>'Исходные данные'!B85&amp;'Исходные данные'!C85</f>
      </c>
      <c r="B92">
        <f>'Исходные данные'!D85</f>
        <v>0</v>
      </c>
    </row>
    <row r="93" spans="1:2" ht="12.75">
      <c r="A93">
        <f>'Исходные данные'!B86&amp;'Исходные данные'!C86</f>
      </c>
      <c r="B93">
        <f>'Исходные данные'!D86</f>
        <v>0</v>
      </c>
    </row>
    <row r="94" spans="1:2" ht="12.75">
      <c r="A94">
        <f>'Исходные данные'!B87&amp;'Исходные данные'!C87</f>
      </c>
      <c r="B94">
        <f>'Исходные данные'!D87</f>
        <v>0</v>
      </c>
    </row>
    <row r="95" spans="1:2" ht="12.75">
      <c r="A95">
        <f>'Исходные данные'!B88&amp;'Исходные данные'!C88</f>
      </c>
      <c r="B95">
        <f>'Исходные данные'!D88</f>
        <v>0</v>
      </c>
    </row>
    <row r="96" spans="1:2" ht="12.75">
      <c r="A96">
        <f>'Исходные данные'!B89&amp;'Исходные данные'!C89</f>
      </c>
      <c r="B96">
        <f>'Исходные данные'!D89</f>
        <v>0</v>
      </c>
    </row>
    <row r="97" spans="1:2" ht="12.75">
      <c r="A97">
        <f>'Исходные данные'!B90&amp;'Исходные данные'!C90</f>
      </c>
      <c r="B97">
        <f>'Исходные данные'!D90</f>
        <v>0</v>
      </c>
    </row>
    <row r="98" spans="1:2" ht="12.75">
      <c r="A98">
        <f>'Исходные данные'!B91&amp;'Исходные данные'!C91</f>
      </c>
      <c r="B98">
        <f>'Исходные данные'!D91</f>
        <v>0</v>
      </c>
    </row>
    <row r="99" spans="1:2" ht="12.75">
      <c r="A99">
        <f>'Исходные данные'!B92&amp;'Исходные данные'!C92</f>
      </c>
      <c r="B99">
        <f>'Исходные данные'!D92</f>
        <v>0</v>
      </c>
    </row>
    <row r="100" spans="1:2" ht="12.75">
      <c r="A100">
        <f>'Исходные данные'!B93&amp;'Исходные данные'!C93</f>
      </c>
      <c r="B100">
        <f>'Исходные данные'!D93</f>
        <v>0</v>
      </c>
    </row>
    <row r="101" spans="1:2" ht="12.75">
      <c r="A101">
        <f>'Исходные данные'!B94&amp;'Исходные данные'!C94</f>
      </c>
      <c r="B101">
        <f>'Исходные данные'!D94</f>
        <v>0</v>
      </c>
    </row>
    <row r="102" spans="1:2" ht="12.75">
      <c r="A102">
        <f>'Исходные данные'!B95&amp;'Исходные данные'!C95</f>
      </c>
      <c r="B102">
        <f>'Исходные данные'!D95</f>
        <v>0</v>
      </c>
    </row>
  </sheetData>
  <sheetProtection/>
  <conditionalFormatting sqref="N9:N24">
    <cfRule type="cellIs" priority="15" dxfId="1" operator="equal" stopIfTrue="1">
      <formula>$R$11</formula>
    </cfRule>
    <cfRule type="cellIs" priority="16" dxfId="0" operator="equal" stopIfTrue="1">
      <formula>$T$11</formula>
    </cfRule>
  </conditionalFormatting>
  <conditionalFormatting sqref="I9:I25">
    <cfRule type="cellIs" priority="21" dxfId="1" operator="equal" stopIfTrue="1">
      <formula>$R$9</formula>
    </cfRule>
    <cfRule type="cellIs" priority="22" dxfId="0" operator="equal" stopIfTrue="1">
      <formula>$T$9</formula>
    </cfRule>
  </conditionalFormatting>
  <conditionalFormatting sqref="K9:K25">
    <cfRule type="cellIs" priority="23" dxfId="1" operator="equal" stopIfTrue="1">
      <formula>$R$10</formula>
    </cfRule>
    <cfRule type="cellIs" priority="24" dxfId="0" operator="equal" stopIfTrue="1">
      <formula>$T$10</formula>
    </cfRule>
  </conditionalFormatting>
  <conditionalFormatting sqref="G9:G24">
    <cfRule type="cellIs" priority="25" dxfId="1" operator="equal" stopIfTrue="1">
      <formula>$R$8</formula>
    </cfRule>
    <cfRule type="cellIs" priority="26" dxfId="0" operator="equal" stopIfTrue="1">
      <formula>$T$8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H10:H12 K16:K17 K9:L15 K23:L23 N22:N24 I22:I24 K24:L24 I10:I21 N9:N21 K18:L21 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2018-08-06T07:42:53Z</dcterms:created>
  <dcterms:modified xsi:type="dcterms:W3CDTF">2018-08-06T07:43:19Z</dcterms:modified>
  <cp:category/>
  <cp:version/>
  <cp:contentType/>
  <cp:contentStatus/>
</cp:coreProperties>
</file>